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10" windowWidth="14810" windowHeight="8020"/>
  </bookViews>
  <sheets>
    <sheet name="Input &amp; Output" sheetId="1" r:id="rId1"/>
    <sheet name="For plotting" sheetId="2" r:id="rId2"/>
  </sheets>
  <definedNames>
    <definedName name="_xlnm.Print_Area" localSheetId="0">'Input &amp; Output'!$A$1:$J$33</definedName>
  </definedNames>
  <calcPr calcId="171027" iterate="1" iterateCount="600" iterateDelta="1E-4"/>
</workbook>
</file>

<file path=xl/calcChain.xml><?xml version="1.0" encoding="utf-8"?>
<calcChain xmlns="http://schemas.openxmlformats.org/spreadsheetml/2006/main">
  <c r="C26" i="1" l="1"/>
  <c r="C7" i="1" l="1"/>
  <c r="C30" i="1"/>
  <c r="C29" i="1"/>
  <c r="F26" i="1"/>
  <c r="F19" i="1"/>
  <c r="F12" i="1"/>
  <c r="G12" i="1" s="1"/>
  <c r="C22" i="1"/>
  <c r="F11" i="1" s="1"/>
  <c r="G11" i="1" s="1"/>
  <c r="C18" i="1"/>
  <c r="F10" i="1" s="1"/>
  <c r="G10" i="1" s="1"/>
  <c r="C13" i="1"/>
  <c r="C14" i="1" s="1"/>
  <c r="F9" i="1" s="1"/>
  <c r="G9" i="1" s="1"/>
  <c r="F21" i="1" l="1"/>
  <c r="F22" i="1"/>
  <c r="F24" i="1"/>
  <c r="F23" i="1"/>
  <c r="C8" i="1"/>
  <c r="F8" i="1" s="1"/>
  <c r="G8" i="1" l="1"/>
  <c r="G13" i="1" s="1"/>
  <c r="G15" i="1" s="1"/>
  <c r="A13" i="2" s="1"/>
  <c r="A14" i="2" s="1"/>
  <c r="F20" i="1"/>
  <c r="F13" i="1"/>
  <c r="F15" i="1" l="1"/>
  <c r="B13" i="2" s="1"/>
  <c r="B14" i="2" s="1"/>
  <c r="F25" i="1"/>
  <c r="F27" i="1" l="1"/>
</calcChain>
</file>

<file path=xl/sharedStrings.xml><?xml version="1.0" encoding="utf-8"?>
<sst xmlns="http://schemas.openxmlformats.org/spreadsheetml/2006/main" count="56" uniqueCount="41">
  <si>
    <t>Weight and balance for LN-DFM</t>
  </si>
  <si>
    <t>Item description</t>
  </si>
  <si>
    <t>Weight</t>
  </si>
  <si>
    <t>lbs</t>
  </si>
  <si>
    <t>Moment</t>
  </si>
  <si>
    <t>(lb*ins)/1000</t>
  </si>
  <si>
    <t>2) Fuel</t>
  </si>
  <si>
    <t>Fuel, liters</t>
  </si>
  <si>
    <t>Fuel, US gallons</t>
  </si>
  <si>
    <t>3) Pilot &amp; Front Passenger</t>
  </si>
  <si>
    <t>Pilot, kg</t>
  </si>
  <si>
    <t>Front passenger, kg</t>
  </si>
  <si>
    <t>Pilot and front passenger, kg</t>
  </si>
  <si>
    <t>Pilot and front passenger, lbs</t>
  </si>
  <si>
    <t>Rear passengers, kg</t>
  </si>
  <si>
    <t>Rear passengers, lbs</t>
  </si>
  <si>
    <t>4) Rear passengers</t>
  </si>
  <si>
    <t>Baggage A (front), kg</t>
  </si>
  <si>
    <t>Baggage A (front), lbs</t>
  </si>
  <si>
    <t>Baggage B (aft), kg</t>
  </si>
  <si>
    <t>1) Basic Empty Weight</t>
  </si>
  <si>
    <t>7) Ramp Weight and Moment</t>
  </si>
  <si>
    <t>Fuel, lbs</t>
  </si>
  <si>
    <t>8) Fuel before takeoff</t>
  </si>
  <si>
    <t>9) Takeoff</t>
  </si>
  <si>
    <t>Input data</t>
  </si>
  <si>
    <t>Final numbers</t>
  </si>
  <si>
    <t>Fuel</t>
  </si>
  <si>
    <t>Front seats</t>
  </si>
  <si>
    <t>Rear seats</t>
  </si>
  <si>
    <t>Baggage A</t>
  </si>
  <si>
    <t>Baggage B</t>
  </si>
  <si>
    <t>Loaded Airplane Weight (Lbs)</t>
  </si>
  <si>
    <t>Loaded Airplane Moment/1000 (Lbs * inches)</t>
  </si>
  <si>
    <t>5) Baggage A (front), max 120 lbs</t>
  </si>
  <si>
    <t>6) Baggage B (aft), max 50 lbs</t>
  </si>
  <si>
    <t>For plotting</t>
  </si>
  <si>
    <t>kg</t>
  </si>
  <si>
    <t>Fuel consumption</t>
  </si>
  <si>
    <t>Drammen Flyklubb, 01.06.2017, M. Akbar</t>
  </si>
  <si>
    <r>
      <t xml:space="preserve">User guide : Update the </t>
    </r>
    <r>
      <rPr>
        <b/>
        <sz val="12"/>
        <color rgb="FF0000FF"/>
        <rFont val="Calibri"/>
        <family val="2"/>
        <scheme val="minor"/>
      </rPr>
      <t>blue numbers</t>
    </r>
    <r>
      <rPr>
        <b/>
        <sz val="12"/>
        <color theme="1"/>
        <rFont val="Calibri"/>
        <family val="2"/>
        <scheme val="minor"/>
      </rPr>
      <t>; other numbers and the plot are protected and will be generated automatically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</si>
</sst>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0" fontId="1" fillId="0" borderId="4" xfId="0" applyFont="1" applyBorder="1"/>
    <xf numFmtId="1" fontId="1" fillId="0" borderId="5" xfId="0" applyNumberFormat="1" applyFont="1" applyBorder="1"/>
    <xf numFmtId="0" fontId="1" fillId="0" borderId="6" xfId="0" applyFont="1" applyBorder="1"/>
    <xf numFmtId="1" fontId="1" fillId="0" borderId="7" xfId="0" applyNumberFormat="1" applyFont="1" applyBorder="1"/>
    <xf numFmtId="1" fontId="1" fillId="0" borderId="8" xfId="0" applyNumberFormat="1" applyFont="1" applyBorder="1"/>
    <xf numFmtId="0" fontId="0" fillId="3" borderId="0" xfId="0" applyFill="1"/>
    <xf numFmtId="0" fontId="3" fillId="0" borderId="0" xfId="0" applyFont="1"/>
    <xf numFmtId="0" fontId="0" fillId="2" borderId="11" xfId="0" applyFill="1" applyBorder="1"/>
    <xf numFmtId="0" fontId="0" fillId="2" borderId="12" xfId="0" applyFill="1" applyBorder="1"/>
    <xf numFmtId="0" fontId="0" fillId="0" borderId="13" xfId="0" applyBorder="1"/>
    <xf numFmtId="0" fontId="3" fillId="0" borderId="13" xfId="0" applyFont="1" applyBorder="1"/>
    <xf numFmtId="1" fontId="3" fillId="0" borderId="14" xfId="0" applyNumberFormat="1" applyFont="1" applyBorder="1"/>
    <xf numFmtId="0" fontId="0" fillId="0" borderId="14" xfId="0" applyBorder="1"/>
    <xf numFmtId="0" fontId="0" fillId="2" borderId="13" xfId="0" applyFill="1" applyBorder="1"/>
    <xf numFmtId="0" fontId="0" fillId="2" borderId="14" xfId="0" applyFill="1" applyBorder="1"/>
    <xf numFmtId="0" fontId="3" fillId="0" borderId="14" xfId="0" applyFont="1" applyBorder="1"/>
    <xf numFmtId="1" fontId="0" fillId="0" borderId="14" xfId="0" applyNumberFormat="1" applyBorder="1"/>
    <xf numFmtId="0" fontId="3" fillId="0" borderId="15" xfId="0" applyFont="1" applyBorder="1"/>
    <xf numFmtId="0" fontId="0" fillId="4" borderId="0" xfId="0" applyFill="1"/>
    <xf numFmtId="1" fontId="2" fillId="0" borderId="14" xfId="0" applyNumberFormat="1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1" fontId="4" fillId="0" borderId="20" xfId="0" applyNumberFormat="1" applyFont="1" applyBorder="1"/>
    <xf numFmtId="0" fontId="5" fillId="0" borderId="21" xfId="0" applyFont="1" applyBorder="1"/>
    <xf numFmtId="1" fontId="5" fillId="0" borderId="20" xfId="0" applyNumberFormat="1" applyFont="1" applyBorder="1"/>
    <xf numFmtId="0" fontId="5" fillId="0" borderId="22" xfId="0" applyFont="1" applyBorder="1"/>
    <xf numFmtId="1" fontId="5" fillId="0" borderId="23" xfId="0" applyNumberFormat="1" applyFont="1" applyBorder="1"/>
    <xf numFmtId="1" fontId="0" fillId="0" borderId="0" xfId="0" applyNumberFormat="1"/>
    <xf numFmtId="1" fontId="3" fillId="0" borderId="16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" fontId="6" fillId="0" borderId="15" xfId="0" quotePrefix="1" applyNumberFormat="1" applyFont="1" applyBorder="1" applyAlignment="1">
      <alignment horizontal="center"/>
    </xf>
    <xf numFmtId="1" fontId="6" fillId="0" borderId="16" xfId="0" quotePrefix="1" applyNumberFormat="1" applyFont="1" applyBorder="1" applyAlignment="1">
      <alignment horizontal="center"/>
    </xf>
    <xf numFmtId="0" fontId="8" fillId="3" borderId="0" xfId="0" applyFont="1" applyFill="1"/>
    <xf numFmtId="0" fontId="0" fillId="0" borderId="25" xfId="0" applyBorder="1"/>
    <xf numFmtId="0" fontId="7" fillId="5" borderId="0" xfId="0" applyFont="1" applyFill="1"/>
    <xf numFmtId="0" fontId="0" fillId="5" borderId="0" xfId="0" applyFill="1"/>
    <xf numFmtId="0" fontId="10" fillId="0" borderId="24" xfId="0" applyFont="1" applyBorder="1"/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CG</a:t>
            </a:r>
            <a:r>
              <a:rPr lang="en-US" baseline="0"/>
              <a:t> &amp; Moment Envelope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'For plotting'!$B$2</c:f>
              <c:strCache>
                <c:ptCount val="1"/>
                <c:pt idx="0">
                  <c:v>Loaded Airplane Weight (Lbs)</c:v>
                </c:pt>
              </c:strCache>
            </c:strRef>
          </c:tx>
          <c:marker>
            <c:symbol val="none"/>
          </c:marker>
          <c:dPt>
            <c:idx val="7"/>
            <c:bubble3D val="0"/>
            <c:spPr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9A1-4608-A913-FBE38686D03B}"/>
              </c:ext>
            </c:extLst>
          </c:dPt>
          <c:dPt>
            <c:idx val="8"/>
            <c:bubble3D val="0"/>
            <c:spPr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9A1-4608-A913-FBE38686D03B}"/>
              </c:ext>
            </c:extLst>
          </c:dPt>
          <c:dPt>
            <c:idx val="10"/>
            <c:marker>
              <c:symbol val="circle"/>
              <c:size val="10"/>
              <c:spPr>
                <a:solidFill>
                  <a:srgbClr val="FF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9A1-4608-A913-FBE38686D03B}"/>
              </c:ext>
            </c:extLst>
          </c:dPt>
          <c:dPt>
            <c:idx val="11"/>
            <c:marker>
              <c:symbol val="square"/>
              <c:size val="7"/>
              <c:spPr>
                <a:solidFill>
                  <a:srgbClr val="00B050"/>
                </a:solidFill>
              </c:spPr>
            </c:marker>
            <c:bubble3D val="0"/>
            <c:spPr>
              <a:ln w="34925">
                <a:solidFill>
                  <a:srgbClr val="FF0000"/>
                </a:solidFill>
                <a:headEnd type="triangle"/>
                <a:tailEnd type="none"/>
              </a:ln>
            </c:spPr>
            <c:extLst>
              <c:ext xmlns:c16="http://schemas.microsoft.com/office/drawing/2014/chart" uri="{C3380CC4-5D6E-409C-BE32-E72D297353CC}">
                <c16:uniqueId val="{00000004-99A1-4608-A913-FBE38686D03B}"/>
              </c:ext>
            </c:extLst>
          </c:dPt>
          <c:dPt>
            <c:idx val="12"/>
            <c:marker>
              <c:symbol val="square"/>
              <c:size val="10"/>
              <c:spPr>
                <a:solidFill>
                  <a:srgbClr val="00B050"/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9A1-4608-A913-FBE38686D03B}"/>
              </c:ext>
            </c:extLst>
          </c:dPt>
          <c:dLbls>
            <c:dLbl>
              <c:idx val="10"/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T</a:t>
                    </a:r>
                    <a:r>
                      <a:rPr lang="en-US"/>
                      <a:t>akeoff</a:t>
                    </a:r>
                  </a:p>
                </c:rich>
              </c:tx>
              <c:spPr>
                <a:solidFill>
                  <a:srgbClr val="FF0000">
                    <a:alpha val="50000"/>
                  </a:srgbClr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A1-4608-A913-FBE38686D03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Landing</a:t>
                    </a:r>
                  </a:p>
                </c:rich>
              </c:tx>
              <c:spPr>
                <a:solidFill>
                  <a:srgbClr val="00B050">
                    <a:alpha val="64000"/>
                  </a:srgbClr>
                </a:solidFill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A1-4608-A913-FBE38686D03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Landing</a:t>
                    </a:r>
                  </a:p>
                </c:rich>
              </c:tx>
              <c:spPr>
                <a:solidFill>
                  <a:srgbClr val="00B050">
                    <a:alpha val="27000"/>
                  </a:srgbClr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A1-4608-A913-FBE38686D03B}"/>
                </c:ext>
              </c:extLst>
            </c:dLbl>
            <c:spPr>
              <a:solidFill>
                <a:srgbClr val="FF0000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'For plotting'!$A$3:$A$15</c:f>
              <c:numCache>
                <c:formatCode>General</c:formatCode>
                <c:ptCount val="13"/>
                <c:pt idx="0">
                  <c:v>52</c:v>
                </c:pt>
                <c:pt idx="1">
                  <c:v>68</c:v>
                </c:pt>
                <c:pt idx="2">
                  <c:v>104</c:v>
                </c:pt>
                <c:pt idx="3">
                  <c:v>121</c:v>
                </c:pt>
                <c:pt idx="4">
                  <c:v>71</c:v>
                </c:pt>
                <c:pt idx="6">
                  <c:v>83</c:v>
                </c:pt>
                <c:pt idx="7">
                  <c:v>89</c:v>
                </c:pt>
                <c:pt idx="8">
                  <c:v>61</c:v>
                </c:pt>
                <c:pt idx="10" formatCode="0">
                  <c:v>115.44160000000001</c:v>
                </c:pt>
                <c:pt idx="11" formatCode="0">
                  <c:v>110.87968000000001</c:v>
                </c:pt>
              </c:numCache>
            </c:numRef>
          </c:xVal>
          <c:yVal>
            <c:numRef>
              <c:f>'For plotting'!$B$3:$B$15</c:f>
              <c:numCache>
                <c:formatCode>General</c:formatCode>
                <c:ptCount val="13"/>
                <c:pt idx="0">
                  <c:v>1500</c:v>
                </c:pt>
                <c:pt idx="1">
                  <c:v>1950</c:v>
                </c:pt>
                <c:pt idx="2">
                  <c:v>2550</c:v>
                </c:pt>
                <c:pt idx="3">
                  <c:v>2550</c:v>
                </c:pt>
                <c:pt idx="4">
                  <c:v>1500</c:v>
                </c:pt>
                <c:pt idx="6">
                  <c:v>2200</c:v>
                </c:pt>
                <c:pt idx="7">
                  <c:v>2200</c:v>
                </c:pt>
                <c:pt idx="8">
                  <c:v>1500</c:v>
                </c:pt>
                <c:pt idx="10" formatCode="0">
                  <c:v>2534.4</c:v>
                </c:pt>
                <c:pt idx="11" formatCode="0">
                  <c:v>2439.36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A1-4608-A913-FBE38686D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30464"/>
        <c:axId val="93632384"/>
      </c:scatterChart>
      <c:valAx>
        <c:axId val="93630464"/>
        <c:scaling>
          <c:orientation val="minMax"/>
          <c:max val="140"/>
          <c:min val="50"/>
        </c:scaling>
        <c:delete val="0"/>
        <c:axPos val="b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nb-NO" sz="1200" b="1" i="0" u="none" strike="noStrike" baseline="0">
                    <a:effectLst/>
                  </a:rPr>
                  <a:t>Loaded Airplane Moment/1000 (Lbs * inches)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3632384"/>
        <c:crosses val="autoZero"/>
        <c:crossBetween val="midCat"/>
        <c:majorUnit val="10"/>
        <c:minorUnit val="5"/>
      </c:valAx>
      <c:valAx>
        <c:axId val="93632384"/>
        <c:scaling>
          <c:orientation val="minMax"/>
          <c:max val="2700"/>
          <c:min val="1500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800"/>
                </a:pPr>
                <a:r>
                  <a:rPr lang="en-US" sz="1400" b="1" i="0" baseline="0">
                    <a:effectLst/>
                  </a:rPr>
                  <a:t>Loaded Airplane Weight (Lbs)</a:t>
                </a:r>
                <a:endParaRPr lang="en-GB" sz="8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630464"/>
        <c:crosses val="autoZero"/>
        <c:crossBetween val="midCat"/>
        <c:majorUnit val="100"/>
        <c:minorUnit val="50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31750</xdr:rowOff>
    </xdr:from>
    <xdr:to>
      <xdr:col>10</xdr:col>
      <xdr:colOff>0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1407577</xdr:colOff>
      <xdr:row>18</xdr:row>
      <xdr:rowOff>107995</xdr:rowOff>
    </xdr:from>
    <xdr:to>
      <xdr:col>8</xdr:col>
      <xdr:colOff>1797044</xdr:colOff>
      <xdr:row>23</xdr:row>
      <xdr:rowOff>10614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7637326">
          <a:off x="7884584" y="3685154"/>
          <a:ext cx="855119" cy="389467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nb-NO" sz="1100" b="1">
              <a:solidFill>
                <a:sysClr val="windowText" lastClr="000000"/>
              </a:solidFill>
            </a:rPr>
            <a:t>Utility</a:t>
          </a:r>
        </a:p>
      </xdr:txBody>
    </xdr:sp>
    <xdr:clientData/>
  </xdr:twoCellAnchor>
  <xdr:twoCellAnchor>
    <xdr:from>
      <xdr:col>8</xdr:col>
      <xdr:colOff>2065911</xdr:colOff>
      <xdr:row>13</xdr:row>
      <xdr:rowOff>96083</xdr:rowOff>
    </xdr:from>
    <xdr:to>
      <xdr:col>9</xdr:col>
      <xdr:colOff>304788</xdr:colOff>
      <xdr:row>15</xdr:row>
      <xdr:rowOff>112170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775744" y="2477333"/>
          <a:ext cx="789461" cy="40767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/>
        <a:lstStyle/>
        <a:p>
          <a:pPr algn="ctr"/>
          <a:r>
            <a:rPr lang="nb-NO" sz="1100" b="1">
              <a:solidFill>
                <a:sysClr val="windowText" lastClr="000000"/>
              </a:solidFill>
            </a:rPr>
            <a:t>Normal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tabSelected="1" topLeftCell="A2" zoomScale="90" zoomScaleNormal="90" workbookViewId="0">
      <selection activeCell="C16" sqref="C16"/>
    </sheetView>
  </sheetViews>
  <sheetFormatPr defaultRowHeight="14.5" x14ac:dyDescent="0.35"/>
  <cols>
    <col min="1" max="1" width="0.6328125" customWidth="1"/>
    <col min="2" max="2" width="26.54296875" customWidth="1"/>
    <col min="3" max="3" width="12.08984375" customWidth="1"/>
    <col min="5" max="5" width="30" bestFit="1" customWidth="1"/>
    <col min="6" max="6" width="7" bestFit="1" customWidth="1"/>
    <col min="7" max="7" width="12.6328125" bestFit="1" customWidth="1"/>
    <col min="8" max="8" width="2.36328125" customWidth="1"/>
    <col min="9" max="9" width="38.36328125" bestFit="1" customWidth="1"/>
    <col min="10" max="10" width="24.90625" bestFit="1" customWidth="1"/>
    <col min="12" max="12" width="41" bestFit="1" customWidth="1"/>
    <col min="13" max="13" width="26.54296875" bestFit="1" customWidth="1"/>
  </cols>
  <sheetData>
    <row r="1" spans="1:10" ht="21" x14ac:dyDescent="0.5">
      <c r="A1" s="1"/>
      <c r="B1" s="51" t="s">
        <v>0</v>
      </c>
      <c r="C1" s="17"/>
      <c r="D1" s="17"/>
      <c r="E1" s="17"/>
      <c r="F1" s="17"/>
      <c r="G1" s="17"/>
      <c r="H1" s="17"/>
      <c r="I1" s="17"/>
      <c r="J1" s="17"/>
    </row>
    <row r="2" spans="1:10" ht="15.5" x14ac:dyDescent="0.35">
      <c r="A2" s="1"/>
      <c r="B2" s="53" t="s">
        <v>40</v>
      </c>
      <c r="C2" s="54"/>
      <c r="D2" s="54"/>
      <c r="E2" s="54"/>
      <c r="F2" s="54"/>
      <c r="G2" s="54"/>
      <c r="H2" s="54"/>
      <c r="I2" s="54"/>
      <c r="J2" s="54"/>
    </row>
    <row r="3" spans="1:10" ht="15.5" x14ac:dyDescent="0.35">
      <c r="A3" s="1"/>
      <c r="B3" s="53"/>
      <c r="C3" s="54"/>
      <c r="D3" s="54"/>
      <c r="E3" s="54"/>
      <c r="F3" s="54"/>
      <c r="G3" s="54"/>
      <c r="H3" s="54"/>
      <c r="I3" s="54"/>
      <c r="J3" s="54"/>
    </row>
    <row r="4" spans="1:10" ht="15" thickBot="1" x14ac:dyDescent="0.4">
      <c r="B4" s="1" t="s">
        <v>25</v>
      </c>
      <c r="E4" s="1" t="s">
        <v>26</v>
      </c>
    </row>
    <row r="5" spans="1:10" x14ac:dyDescent="0.35">
      <c r="B5" s="19" t="s">
        <v>27</v>
      </c>
      <c r="C5" s="20"/>
      <c r="E5" s="56" t="s">
        <v>1</v>
      </c>
      <c r="F5" s="6" t="s">
        <v>2</v>
      </c>
      <c r="G5" s="7" t="s">
        <v>4</v>
      </c>
    </row>
    <row r="6" spans="1:10" x14ac:dyDescent="0.35">
      <c r="B6" s="21" t="s">
        <v>7</v>
      </c>
      <c r="C6" s="31">
        <v>150</v>
      </c>
      <c r="E6" s="57"/>
      <c r="F6" s="2" t="s">
        <v>3</v>
      </c>
      <c r="G6" s="8" t="s">
        <v>5</v>
      </c>
    </row>
    <row r="7" spans="1:10" x14ac:dyDescent="0.35">
      <c r="B7" s="22" t="s">
        <v>8</v>
      </c>
      <c r="C7" s="23">
        <f>C6/3.785</f>
        <v>39.63011889035667</v>
      </c>
      <c r="E7" s="9" t="s">
        <v>20</v>
      </c>
      <c r="F7" s="3">
        <v>1772.4</v>
      </c>
      <c r="G7" s="10">
        <v>74.2</v>
      </c>
    </row>
    <row r="8" spans="1:10" x14ac:dyDescent="0.35">
      <c r="B8" s="22" t="s">
        <v>22</v>
      </c>
      <c r="C8" s="23">
        <f>C6*0.72*2.2</f>
        <v>237.60000000000002</v>
      </c>
      <c r="E8" s="9" t="s">
        <v>6</v>
      </c>
      <c r="F8" s="4">
        <f>C8</f>
        <v>237.60000000000002</v>
      </c>
      <c r="G8" s="11">
        <f>F8*48/1000</f>
        <v>11.404800000000002</v>
      </c>
    </row>
    <row r="9" spans="1:10" x14ac:dyDescent="0.35">
      <c r="B9" s="21"/>
      <c r="C9" s="24"/>
      <c r="E9" s="9" t="s">
        <v>9</v>
      </c>
      <c r="F9" s="3">
        <f>C14</f>
        <v>268.40000000000003</v>
      </c>
      <c r="G9" s="11">
        <f>F9*37/1000</f>
        <v>9.9308000000000014</v>
      </c>
    </row>
    <row r="10" spans="1:10" x14ac:dyDescent="0.35">
      <c r="B10" s="25" t="s">
        <v>28</v>
      </c>
      <c r="C10" s="26"/>
      <c r="E10" s="9" t="s">
        <v>16</v>
      </c>
      <c r="F10" s="3">
        <f>C18</f>
        <v>231.00000000000003</v>
      </c>
      <c r="G10" s="11">
        <f>F10*73/1000</f>
        <v>16.863000000000003</v>
      </c>
    </row>
    <row r="11" spans="1:10" x14ac:dyDescent="0.35">
      <c r="B11" s="21" t="s">
        <v>10</v>
      </c>
      <c r="C11" s="32">
        <v>60</v>
      </c>
      <c r="E11" s="9" t="s">
        <v>34</v>
      </c>
      <c r="F11" s="3">
        <f>C22</f>
        <v>22</v>
      </c>
      <c r="G11" s="11">
        <f>F11*95/1000</f>
        <v>2.09</v>
      </c>
    </row>
    <row r="12" spans="1:10" x14ac:dyDescent="0.35">
      <c r="B12" s="21" t="s">
        <v>11</v>
      </c>
      <c r="C12" s="32">
        <v>62</v>
      </c>
      <c r="E12" s="9" t="s">
        <v>35</v>
      </c>
      <c r="F12" s="3">
        <f>C26</f>
        <v>11</v>
      </c>
      <c r="G12" s="11">
        <f>F12*123/1000</f>
        <v>1.353</v>
      </c>
    </row>
    <row r="13" spans="1:10" x14ac:dyDescent="0.35">
      <c r="B13" s="22" t="s">
        <v>12</v>
      </c>
      <c r="C13" s="27">
        <f>C11+C12</f>
        <v>122</v>
      </c>
      <c r="E13" s="12" t="s">
        <v>21</v>
      </c>
      <c r="F13" s="5">
        <f>SUM(F7:F12)</f>
        <v>2542.4</v>
      </c>
      <c r="G13" s="13">
        <f>SUM(G7:G12)</f>
        <v>115.84160000000001</v>
      </c>
    </row>
    <row r="14" spans="1:10" x14ac:dyDescent="0.35">
      <c r="B14" s="22" t="s">
        <v>13</v>
      </c>
      <c r="C14" s="27">
        <f>C13*2.2</f>
        <v>268.40000000000003</v>
      </c>
      <c r="E14" s="9" t="s">
        <v>23</v>
      </c>
      <c r="F14" s="3">
        <v>-8</v>
      </c>
      <c r="G14" s="10">
        <v>-0.4</v>
      </c>
    </row>
    <row r="15" spans="1:10" ht="15" thickBot="1" x14ac:dyDescent="0.4">
      <c r="B15" s="21"/>
      <c r="C15" s="28"/>
      <c r="E15" s="14" t="s">
        <v>24</v>
      </c>
      <c r="F15" s="15">
        <f>F13+F14</f>
        <v>2534.4</v>
      </c>
      <c r="G15" s="16">
        <f t="shared" ref="G15" si="0">G13+G14</f>
        <v>115.44160000000001</v>
      </c>
    </row>
    <row r="16" spans="1:10" x14ac:dyDescent="0.35">
      <c r="B16" s="25" t="s">
        <v>29</v>
      </c>
      <c r="C16" s="26"/>
    </row>
    <row r="17" spans="1:13" x14ac:dyDescent="0.35">
      <c r="B17" s="21" t="s">
        <v>14</v>
      </c>
      <c r="C17" s="32">
        <v>105</v>
      </c>
      <c r="E17" s="58" t="s">
        <v>1</v>
      </c>
      <c r="F17" s="33" t="s">
        <v>2</v>
      </c>
    </row>
    <row r="18" spans="1:13" x14ac:dyDescent="0.35">
      <c r="B18" s="22" t="s">
        <v>15</v>
      </c>
      <c r="C18" s="27">
        <f>C17*2.2</f>
        <v>231.00000000000003</v>
      </c>
      <c r="E18" s="59"/>
      <c r="F18" s="34" t="s">
        <v>37</v>
      </c>
    </row>
    <row r="19" spans="1:13" x14ac:dyDescent="0.35">
      <c r="B19" s="21"/>
      <c r="C19" s="24"/>
      <c r="E19" s="35" t="s">
        <v>20</v>
      </c>
      <c r="F19" s="36">
        <f>F7/2.2</f>
        <v>805.63636363636363</v>
      </c>
      <c r="L19" s="41"/>
      <c r="M19" s="41"/>
    </row>
    <row r="20" spans="1:13" x14ac:dyDescent="0.35">
      <c r="B20" s="25" t="s">
        <v>30</v>
      </c>
      <c r="C20" s="26"/>
      <c r="E20" s="35" t="s">
        <v>6</v>
      </c>
      <c r="F20" s="36">
        <f t="shared" ref="F20:F27" si="1">F8/2.2</f>
        <v>108</v>
      </c>
      <c r="L20" s="41"/>
      <c r="M20" s="41"/>
    </row>
    <row r="21" spans="1:13" x14ac:dyDescent="0.35">
      <c r="B21" s="21" t="s">
        <v>17</v>
      </c>
      <c r="C21" s="32">
        <v>10</v>
      </c>
      <c r="E21" s="35" t="s">
        <v>9</v>
      </c>
      <c r="F21" s="36">
        <f t="shared" si="1"/>
        <v>122</v>
      </c>
    </row>
    <row r="22" spans="1:13" x14ac:dyDescent="0.35">
      <c r="A22" s="18"/>
      <c r="B22" s="22" t="s">
        <v>18</v>
      </c>
      <c r="C22" s="27">
        <f>C21*2.2</f>
        <v>22</v>
      </c>
      <c r="E22" s="35" t="s">
        <v>16</v>
      </c>
      <c r="F22" s="36">
        <f t="shared" si="1"/>
        <v>105</v>
      </c>
    </row>
    <row r="23" spans="1:13" x14ac:dyDescent="0.35">
      <c r="A23" s="18"/>
      <c r="B23" s="22"/>
      <c r="C23" s="27"/>
      <c r="E23" s="35" t="s">
        <v>34</v>
      </c>
      <c r="F23" s="36">
        <f t="shared" si="1"/>
        <v>10</v>
      </c>
    </row>
    <row r="24" spans="1:13" x14ac:dyDescent="0.35">
      <c r="B24" s="25" t="s">
        <v>31</v>
      </c>
      <c r="C24" s="26"/>
      <c r="E24" s="35" t="s">
        <v>35</v>
      </c>
      <c r="F24" s="36">
        <f t="shared" si="1"/>
        <v>5</v>
      </c>
    </row>
    <row r="25" spans="1:13" x14ac:dyDescent="0.35">
      <c r="B25" s="21" t="s">
        <v>19</v>
      </c>
      <c r="C25" s="32">
        <v>5</v>
      </c>
      <c r="E25" s="37" t="s">
        <v>21</v>
      </c>
      <c r="F25" s="38">
        <f t="shared" si="1"/>
        <v>1155.6363636363635</v>
      </c>
    </row>
    <row r="26" spans="1:13" x14ac:dyDescent="0.35">
      <c r="A26" s="18"/>
      <c r="B26" s="22" t="s">
        <v>18</v>
      </c>
      <c r="C26" s="27">
        <f>C25*2.2</f>
        <v>11</v>
      </c>
      <c r="E26" s="35" t="s">
        <v>23</v>
      </c>
      <c r="F26" s="36">
        <f t="shared" si="1"/>
        <v>-3.6363636363636362</v>
      </c>
    </row>
    <row r="27" spans="1:13" x14ac:dyDescent="0.35">
      <c r="B27" s="25" t="s">
        <v>38</v>
      </c>
      <c r="C27" s="26"/>
      <c r="E27" s="39" t="s">
        <v>24</v>
      </c>
      <c r="F27" s="40">
        <f t="shared" si="1"/>
        <v>1152</v>
      </c>
    </row>
    <row r="28" spans="1:13" x14ac:dyDescent="0.35">
      <c r="B28" s="21" t="s">
        <v>7</v>
      </c>
      <c r="C28" s="32">
        <v>60</v>
      </c>
    </row>
    <row r="29" spans="1:13" x14ac:dyDescent="0.35">
      <c r="B29" s="22" t="s">
        <v>8</v>
      </c>
      <c r="C29" s="23">
        <f>C28/3.785</f>
        <v>15.852047556142669</v>
      </c>
    </row>
    <row r="30" spans="1:13" x14ac:dyDescent="0.35">
      <c r="B30" s="29" t="s">
        <v>22</v>
      </c>
      <c r="C30" s="42">
        <f>C28*0.72*2.2</f>
        <v>95.039999999999992</v>
      </c>
      <c r="E30" s="41"/>
    </row>
    <row r="33" spans="2:3" x14ac:dyDescent="0.35">
      <c r="B33" s="55" t="s">
        <v>39</v>
      </c>
      <c r="C33" s="52"/>
    </row>
  </sheetData>
  <sheetProtection sheet="1" objects="1" scenarios="1"/>
  <mergeCells count="2">
    <mergeCell ref="E5:E6"/>
    <mergeCell ref="E17:E1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5" sqref="B15"/>
    </sheetView>
  </sheetViews>
  <sheetFormatPr defaultRowHeight="14.5" x14ac:dyDescent="0.35"/>
  <cols>
    <col min="1" max="1" width="41.54296875" bestFit="1" customWidth="1"/>
    <col min="2" max="2" width="27.54296875" bestFit="1" customWidth="1"/>
  </cols>
  <sheetData>
    <row r="1" spans="1:2" x14ac:dyDescent="0.35">
      <c r="A1" s="30" t="s">
        <v>36</v>
      </c>
      <c r="B1" s="30"/>
    </row>
    <row r="2" spans="1:2" x14ac:dyDescent="0.35">
      <c r="A2" s="43" t="s">
        <v>33</v>
      </c>
      <c r="B2" s="44" t="s">
        <v>32</v>
      </c>
    </row>
    <row r="3" spans="1:2" x14ac:dyDescent="0.35">
      <c r="A3" s="45">
        <v>52</v>
      </c>
      <c r="B3" s="46">
        <v>1500</v>
      </c>
    </row>
    <row r="4" spans="1:2" x14ac:dyDescent="0.35">
      <c r="A4" s="45">
        <v>68</v>
      </c>
      <c r="B4" s="46">
        <v>1950</v>
      </c>
    </row>
    <row r="5" spans="1:2" x14ac:dyDescent="0.35">
      <c r="A5" s="45">
        <v>104</v>
      </c>
      <c r="B5" s="46">
        <v>2550</v>
      </c>
    </row>
    <row r="6" spans="1:2" x14ac:dyDescent="0.35">
      <c r="A6" s="45">
        <v>121</v>
      </c>
      <c r="B6" s="46">
        <v>2550</v>
      </c>
    </row>
    <row r="7" spans="1:2" x14ac:dyDescent="0.35">
      <c r="A7" s="45">
        <v>71</v>
      </c>
      <c r="B7" s="46">
        <v>1500</v>
      </c>
    </row>
    <row r="8" spans="1:2" x14ac:dyDescent="0.35">
      <c r="A8" s="45"/>
      <c r="B8" s="46"/>
    </row>
    <row r="9" spans="1:2" x14ac:dyDescent="0.35">
      <c r="A9" s="45">
        <v>83</v>
      </c>
      <c r="B9" s="46">
        <v>2200</v>
      </c>
    </row>
    <row r="10" spans="1:2" x14ac:dyDescent="0.35">
      <c r="A10" s="45">
        <v>89</v>
      </c>
      <c r="B10" s="46">
        <v>2200</v>
      </c>
    </row>
    <row r="11" spans="1:2" x14ac:dyDescent="0.35">
      <c r="A11" s="45">
        <v>61</v>
      </c>
      <c r="B11" s="46">
        <v>1500</v>
      </c>
    </row>
    <row r="12" spans="1:2" x14ac:dyDescent="0.35">
      <c r="A12" s="45"/>
      <c r="B12" s="46"/>
    </row>
    <row r="13" spans="1:2" x14ac:dyDescent="0.35">
      <c r="A13" s="47">
        <f>'Input &amp; Output'!G15</f>
        <v>115.44160000000001</v>
      </c>
      <c r="B13" s="48">
        <f>'Input &amp; Output'!F15</f>
        <v>2534.4</v>
      </c>
    </row>
    <row r="14" spans="1:2" x14ac:dyDescent="0.35">
      <c r="A14" s="47">
        <f>A13-'Input &amp; Output'!C30*48/1000</f>
        <v>110.87968000000001</v>
      </c>
      <c r="B14" s="48">
        <f>B13-'Input &amp; Output'!C30</f>
        <v>2439.36</v>
      </c>
    </row>
    <row r="15" spans="1:2" x14ac:dyDescent="0.35">
      <c r="A15" s="49"/>
      <c r="B15" s="50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 &amp; Output</vt:lpstr>
      <vt:lpstr>For plotting</vt:lpstr>
      <vt:lpstr>'Input &amp; Output'!Print_Area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2018-03-26T08:08:50Z</dcterms:modified>
</cp:coreProperties>
</file>